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37" i="1" l="1"/>
  <c r="V37" i="1"/>
  <c r="U37" i="1"/>
  <c r="Z37" i="1" s="1"/>
  <c r="T37" i="1"/>
  <c r="R37" i="1"/>
  <c r="Q37" i="1"/>
  <c r="P37" i="1"/>
  <c r="Z35" i="1"/>
  <c r="X35" i="1"/>
  <c r="X37" i="1" s="1"/>
  <c r="S35" i="1"/>
  <c r="S37" i="1" s="1"/>
  <c r="O35" i="1"/>
  <c r="J35" i="1"/>
  <c r="Z34" i="1"/>
  <c r="X34" i="1"/>
  <c r="S34" i="1"/>
  <c r="O34" i="1"/>
  <c r="O37" i="1" s="1"/>
  <c r="J34" i="1"/>
  <c r="J37" i="1" s="1"/>
  <c r="W32" i="1"/>
  <c r="V32" i="1"/>
  <c r="U32" i="1"/>
  <c r="Z32" i="1" s="1"/>
  <c r="T32" i="1"/>
  <c r="R32" i="1"/>
  <c r="Q32" i="1"/>
  <c r="P32" i="1"/>
  <c r="O32" i="1"/>
  <c r="J32" i="1"/>
  <c r="Z31" i="1"/>
  <c r="Z30" i="1"/>
  <c r="X30" i="1"/>
  <c r="S30" i="1"/>
  <c r="O30" i="1"/>
  <c r="Z29" i="1"/>
  <c r="X29" i="1"/>
  <c r="X32" i="1" s="1"/>
  <c r="S29" i="1"/>
  <c r="S32" i="1" s="1"/>
  <c r="O29" i="1"/>
  <c r="W27" i="1"/>
  <c r="W39" i="1" s="1"/>
  <c r="V27" i="1"/>
  <c r="U27" i="1"/>
  <c r="Z27" i="1" s="1"/>
  <c r="T27" i="1"/>
  <c r="S27" i="1"/>
  <c r="R27" i="1"/>
  <c r="Q27" i="1"/>
  <c r="P27" i="1"/>
  <c r="O27" i="1"/>
  <c r="J27" i="1"/>
  <c r="I27" i="1"/>
  <c r="Z26" i="1"/>
  <c r="Z25" i="1"/>
  <c r="X25" i="1"/>
  <c r="S25" i="1"/>
  <c r="O25" i="1"/>
  <c r="J25" i="1"/>
  <c r="W23" i="1"/>
  <c r="V23" i="1"/>
  <c r="V39" i="1" s="1"/>
  <c r="Q23" i="1"/>
  <c r="Q39" i="1" s="1"/>
  <c r="P23" i="1"/>
  <c r="I23" i="1"/>
  <c r="U21" i="1"/>
  <c r="R21" i="1"/>
  <c r="Z21" i="1" s="1"/>
  <c r="O21" i="1"/>
  <c r="Z20" i="1"/>
  <c r="R20" i="1"/>
  <c r="O20" i="1"/>
  <c r="Z19" i="1"/>
  <c r="R19" i="1"/>
  <c r="O19" i="1"/>
  <c r="J19" i="1"/>
  <c r="Z18" i="1"/>
  <c r="X18" i="1"/>
  <c r="S18" i="1"/>
  <c r="O18" i="1"/>
  <c r="J18" i="1"/>
  <c r="Z17" i="1"/>
  <c r="X17" i="1"/>
  <c r="S17" i="1"/>
  <c r="O17" i="1"/>
  <c r="J17" i="1"/>
  <c r="U16" i="1"/>
  <c r="Z16" i="1" s="1"/>
  <c r="T16" i="1"/>
  <c r="T23" i="1" s="1"/>
  <c r="T39" i="1" s="1"/>
  <c r="R16" i="1"/>
  <c r="O16" i="1"/>
  <c r="Z15" i="1"/>
  <c r="X15" i="1"/>
  <c r="S15" i="1"/>
  <c r="O15" i="1"/>
  <c r="J15" i="1"/>
  <c r="Z14" i="1"/>
  <c r="Z13" i="1"/>
  <c r="X13" i="1"/>
  <c r="S13" i="1"/>
  <c r="O13" i="1"/>
  <c r="J13" i="1"/>
  <c r="U12" i="1"/>
  <c r="Z12" i="1" s="1"/>
  <c r="O12" i="1"/>
  <c r="J12" i="1"/>
  <c r="Z11" i="1"/>
  <c r="X11" i="1"/>
  <c r="S11" i="1"/>
  <c r="P11" i="1"/>
  <c r="O11" i="1"/>
  <c r="J11" i="1"/>
  <c r="Z10" i="1"/>
  <c r="X10" i="1"/>
  <c r="S10" i="1"/>
  <c r="O10" i="1"/>
  <c r="J10" i="1"/>
  <c r="U9" i="1"/>
  <c r="Z9" i="1" s="1"/>
  <c r="R9" i="1"/>
  <c r="R23" i="1" s="1"/>
  <c r="R39" i="1" s="1"/>
  <c r="O9" i="1"/>
  <c r="Z8" i="1"/>
  <c r="X8" i="1"/>
  <c r="S8" i="1"/>
  <c r="O8" i="1"/>
  <c r="J8" i="1"/>
  <c r="Z7" i="1"/>
  <c r="X7" i="1"/>
  <c r="S7" i="1"/>
  <c r="O7" i="1"/>
  <c r="Z6" i="1"/>
  <c r="X6" i="1"/>
  <c r="S6" i="1"/>
  <c r="O6" i="1"/>
  <c r="J6" i="1"/>
  <c r="Z5" i="1"/>
  <c r="X5" i="1"/>
  <c r="S5" i="1"/>
  <c r="S23" i="1" s="1"/>
  <c r="S39" i="1" s="1"/>
  <c r="O5" i="1"/>
  <c r="O23" i="1" s="1"/>
  <c r="O39" i="1" s="1"/>
  <c r="J5" i="1"/>
  <c r="J23" i="1" s="1"/>
  <c r="P39" i="1" l="1"/>
  <c r="X23" i="1"/>
  <c r="X39" i="1" s="1"/>
  <c r="J39" i="1"/>
  <c r="U23" i="1"/>
  <c r="X12" i="1"/>
  <c r="Z23" i="1" l="1"/>
  <c r="U39" i="1"/>
  <c r="Z39" i="1" s="1"/>
</calcChain>
</file>

<file path=xl/sharedStrings.xml><?xml version="1.0" encoding="utf-8"?>
<sst xmlns="http://schemas.openxmlformats.org/spreadsheetml/2006/main" count="147" uniqueCount="73">
  <si>
    <t>Реестр жилых домов, подлежащих обслуживанию ООО «УК «Веста»</t>
  </si>
  <si>
    <t>№ п/п</t>
  </si>
  <si>
    <t>А Д Р Е С</t>
  </si>
  <si>
    <t>Номер дома</t>
  </si>
  <si>
    <t>стр-ый номер</t>
  </si>
  <si>
    <t>Тип стен</t>
  </si>
  <si>
    <t>Год ввода в эксплуатацию</t>
  </si>
  <si>
    <t>Количество этажей</t>
  </si>
  <si>
    <t>Количество подъездов</t>
  </si>
  <si>
    <t>Кол-во квартир</t>
  </si>
  <si>
    <t>Квартир в 1 подъезде</t>
  </si>
  <si>
    <t>Квартир в 2 подъезде</t>
  </si>
  <si>
    <t>Квартир в 3 подъезде</t>
  </si>
  <si>
    <t>Квартир в 4 подъезде</t>
  </si>
  <si>
    <t>Общая площадь дома, кв.м.</t>
  </si>
  <si>
    <t>Общая площадь нежилых помещений, кв.м.</t>
  </si>
  <si>
    <t>Общая площадь жилых помещений, кв.м.</t>
  </si>
  <si>
    <t>Площадь МОП, кв.м.</t>
  </si>
  <si>
    <t>Площадь общего имущества, кв.м.</t>
  </si>
  <si>
    <t>Площадь чердака, кв.м.</t>
  </si>
  <si>
    <t>Площадь подвала, кв.м.</t>
  </si>
  <si>
    <t>Площадь кровли, кв.м.</t>
  </si>
  <si>
    <t>Объем здания, м3</t>
  </si>
  <si>
    <t>Подвал+чердак, кв.м.</t>
  </si>
  <si>
    <t>Тариф на содержание на площадь 1 м2</t>
  </si>
  <si>
    <t>АИТП</t>
  </si>
  <si>
    <t>Лифты</t>
  </si>
  <si>
    <t>жп</t>
  </si>
  <si>
    <t>Капитальные 3-х этажные</t>
  </si>
  <si>
    <t>01</t>
  </si>
  <si>
    <t>Береговая</t>
  </si>
  <si>
    <t>кап</t>
  </si>
  <si>
    <t>есть</t>
  </si>
  <si>
    <t>-</t>
  </si>
  <si>
    <t>02</t>
  </si>
  <si>
    <t>07</t>
  </si>
  <si>
    <t>013</t>
  </si>
  <si>
    <t>021</t>
  </si>
  <si>
    <t>Дорожников</t>
  </si>
  <si>
    <t>015</t>
  </si>
  <si>
    <t>016</t>
  </si>
  <si>
    <t>Нефтяников</t>
  </si>
  <si>
    <t>05</t>
  </si>
  <si>
    <t>06</t>
  </si>
  <si>
    <t>022</t>
  </si>
  <si>
    <t>08</t>
  </si>
  <si>
    <t>Новоселов</t>
  </si>
  <si>
    <t>020</t>
  </si>
  <si>
    <t>Набережная</t>
  </si>
  <si>
    <t>011</t>
  </si>
  <si>
    <t>7п</t>
  </si>
  <si>
    <t>014</t>
  </si>
  <si>
    <t>Небережная</t>
  </si>
  <si>
    <t>017</t>
  </si>
  <si>
    <t>Олимпийская</t>
  </si>
  <si>
    <t>15А</t>
  </si>
  <si>
    <t>1л</t>
  </si>
  <si>
    <t>018</t>
  </si>
  <si>
    <t>Романтиков</t>
  </si>
  <si>
    <t>019</t>
  </si>
  <si>
    <t>Итого</t>
  </si>
  <si>
    <t>Капитальные 5-и этажные</t>
  </si>
  <si>
    <t>04</t>
  </si>
  <si>
    <t>Прибалтийская</t>
  </si>
  <si>
    <t>Капитальные 9-и этажные</t>
  </si>
  <si>
    <t>03</t>
  </si>
  <si>
    <t>Шмидта</t>
  </si>
  <si>
    <t>012</t>
  </si>
  <si>
    <t>Капитальные 16-и этажные</t>
  </si>
  <si>
    <t>010</t>
  </si>
  <si>
    <t>Дружбы народов</t>
  </si>
  <si>
    <t>09</t>
  </si>
  <si>
    <t>ВСЕГО по жилым домам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</si>
</sst>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/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5" fillId="0" borderId="0" xfId="0" applyFont="1" applyFill="1"/>
    <xf numFmtId="4" fontId="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4" fillId="0" borderId="0" xfId="0" quotePrefix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selection activeCell="P45" sqref="P45"/>
    </sheetView>
  </sheetViews>
  <sheetFormatPr defaultRowHeight="15" x14ac:dyDescent="0.25"/>
  <cols>
    <col min="1" max="2" width="5.85546875" customWidth="1"/>
    <col min="3" max="3" width="15.42578125" customWidth="1"/>
    <col min="4" max="4" width="7.7109375" customWidth="1"/>
    <col min="5" max="5" width="0" hidden="1" customWidth="1"/>
    <col min="6" max="6" width="6.5703125" customWidth="1"/>
    <col min="7" max="7" width="10.28515625" customWidth="1"/>
    <col min="8" max="8" width="9.140625" customWidth="1"/>
    <col min="9" max="9" width="9" customWidth="1"/>
    <col min="10" max="14" width="0" hidden="1" customWidth="1"/>
    <col min="15" max="15" width="11.85546875" customWidth="1"/>
    <col min="16" max="16" width="14.5703125" customWidth="1"/>
    <col min="17" max="17" width="11.7109375" bestFit="1" customWidth="1"/>
    <col min="18" max="26" width="0" hidden="1" customWidth="1"/>
  </cols>
  <sheetData>
    <row r="1" spans="1:28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45.75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4" t="s">
        <v>24</v>
      </c>
      <c r="Z2" s="5"/>
      <c r="AA2" s="6" t="s">
        <v>25</v>
      </c>
      <c r="AB2" s="6" t="s">
        <v>26</v>
      </c>
    </row>
    <row r="3" spans="1:28" x14ac:dyDescent="0.25">
      <c r="A3" s="7">
        <v>1</v>
      </c>
      <c r="B3" s="7" t="s">
        <v>27</v>
      </c>
      <c r="C3" s="7">
        <v>2</v>
      </c>
      <c r="D3" s="7">
        <v>3</v>
      </c>
      <c r="E3" s="7"/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7">
        <v>23</v>
      </c>
      <c r="Z3" s="5"/>
      <c r="AA3" s="5"/>
      <c r="AB3" s="5"/>
    </row>
    <row r="4" spans="1:28" x14ac:dyDescent="0.25">
      <c r="A4" s="9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1:28" x14ac:dyDescent="0.25">
      <c r="A5" s="7">
        <v>1</v>
      </c>
      <c r="B5" s="12" t="s">
        <v>29</v>
      </c>
      <c r="C5" s="13" t="s">
        <v>30</v>
      </c>
      <c r="D5" s="7">
        <v>45</v>
      </c>
      <c r="E5" s="7">
        <v>71</v>
      </c>
      <c r="F5" s="7" t="s">
        <v>31</v>
      </c>
      <c r="G5" s="7">
        <v>2014</v>
      </c>
      <c r="H5" s="7">
        <v>3</v>
      </c>
      <c r="I5" s="7">
        <v>4</v>
      </c>
      <c r="J5" s="7">
        <f>SUM(K5:N5)</f>
        <v>28</v>
      </c>
      <c r="K5" s="7">
        <v>8</v>
      </c>
      <c r="L5" s="7">
        <v>8</v>
      </c>
      <c r="M5" s="7">
        <v>6</v>
      </c>
      <c r="N5" s="7">
        <v>6</v>
      </c>
      <c r="O5" s="14">
        <f>Q5+P5</f>
        <v>2881.9</v>
      </c>
      <c r="P5" s="7">
        <v>1207.9000000000001</v>
      </c>
      <c r="Q5" s="14">
        <v>1674</v>
      </c>
      <c r="R5" s="14">
        <v>171.2</v>
      </c>
      <c r="S5" s="14">
        <f>T5+U5+R5+V5</f>
        <v>2848</v>
      </c>
      <c r="T5" s="14">
        <v>1186.5999999999999</v>
      </c>
      <c r="U5" s="14">
        <v>0</v>
      </c>
      <c r="V5" s="14">
        <v>1490.2</v>
      </c>
      <c r="W5" s="14">
        <v>12800</v>
      </c>
      <c r="X5" s="14">
        <f>T5+U5</f>
        <v>1186.5999999999999</v>
      </c>
      <c r="Y5" s="7">
        <v>27.49</v>
      </c>
      <c r="Z5" s="15">
        <f>U5+T5+R5</f>
        <v>1357.8</v>
      </c>
      <c r="AA5" s="16" t="s">
        <v>32</v>
      </c>
      <c r="AB5" s="16" t="s">
        <v>33</v>
      </c>
    </row>
    <row r="6" spans="1:28" x14ac:dyDescent="0.25">
      <c r="A6" s="7">
        <v>2</v>
      </c>
      <c r="B6" s="12" t="s">
        <v>34</v>
      </c>
      <c r="C6" s="13" t="s">
        <v>30</v>
      </c>
      <c r="D6" s="7">
        <v>47</v>
      </c>
      <c r="E6" s="7">
        <v>70</v>
      </c>
      <c r="F6" s="7" t="s">
        <v>31</v>
      </c>
      <c r="G6" s="7">
        <v>2014</v>
      </c>
      <c r="H6" s="7">
        <v>3</v>
      </c>
      <c r="I6" s="7">
        <v>3</v>
      </c>
      <c r="J6" s="7">
        <f>SUM(K6:M6)</f>
        <v>30</v>
      </c>
      <c r="K6" s="7">
        <v>10</v>
      </c>
      <c r="L6" s="7">
        <v>10</v>
      </c>
      <c r="M6" s="7">
        <v>10</v>
      </c>
      <c r="N6" s="17"/>
      <c r="O6" s="14">
        <f t="shared" ref="O6:O21" si="0">P6+Q6</f>
        <v>1866.3</v>
      </c>
      <c r="P6" s="7">
        <v>229.1</v>
      </c>
      <c r="Q6" s="14">
        <v>1637.2</v>
      </c>
      <c r="R6" s="14">
        <v>129.69999999999999</v>
      </c>
      <c r="S6" s="14">
        <f>T6+U6+V6+R6</f>
        <v>1931.8999999999999</v>
      </c>
      <c r="T6" s="14">
        <v>786.4</v>
      </c>
      <c r="U6" s="14">
        <v>98.8</v>
      </c>
      <c r="V6" s="14">
        <v>917</v>
      </c>
      <c r="W6" s="14">
        <v>8762.81</v>
      </c>
      <c r="X6" s="14">
        <f>T6+U6</f>
        <v>885.19999999999993</v>
      </c>
      <c r="Y6" s="7">
        <v>27.49</v>
      </c>
      <c r="Z6" s="15">
        <f t="shared" ref="Z6:Z39" si="1">U6+T6+R6</f>
        <v>1014.8999999999999</v>
      </c>
      <c r="AA6" s="16" t="s">
        <v>32</v>
      </c>
      <c r="AB6" s="16" t="s">
        <v>33</v>
      </c>
    </row>
    <row r="7" spans="1:28" x14ac:dyDescent="0.25">
      <c r="A7" s="7">
        <v>3</v>
      </c>
      <c r="B7" s="12" t="s">
        <v>35</v>
      </c>
      <c r="C7" s="13" t="s">
        <v>30</v>
      </c>
      <c r="D7" s="7">
        <v>61</v>
      </c>
      <c r="E7" s="7">
        <v>15</v>
      </c>
      <c r="F7" s="7" t="s">
        <v>31</v>
      </c>
      <c r="G7" s="7">
        <v>2014</v>
      </c>
      <c r="H7" s="7">
        <v>3</v>
      </c>
      <c r="I7" s="7">
        <v>2</v>
      </c>
      <c r="J7" s="7">
        <v>24</v>
      </c>
      <c r="K7" s="7">
        <v>12</v>
      </c>
      <c r="L7" s="7">
        <v>12</v>
      </c>
      <c r="M7" s="17"/>
      <c r="N7" s="17"/>
      <c r="O7" s="14">
        <f t="shared" si="0"/>
        <v>1546.6</v>
      </c>
      <c r="P7" s="7">
        <v>0</v>
      </c>
      <c r="Q7" s="14">
        <v>1546.6</v>
      </c>
      <c r="R7" s="14">
        <v>96.2</v>
      </c>
      <c r="S7" s="14">
        <f>T7+U7+V7+R7</f>
        <v>2319.38</v>
      </c>
      <c r="T7" s="14">
        <v>679.88</v>
      </c>
      <c r="U7" s="14">
        <v>596.6</v>
      </c>
      <c r="V7" s="14">
        <v>946.7</v>
      </c>
      <c r="W7" s="14">
        <v>9660</v>
      </c>
      <c r="X7" s="14">
        <f t="shared" ref="X7:X18" si="2">T7+U7</f>
        <v>1276.48</v>
      </c>
      <c r="Y7" s="7">
        <v>34.130000000000003</v>
      </c>
      <c r="Z7" s="15">
        <f t="shared" si="1"/>
        <v>1372.68</v>
      </c>
      <c r="AA7" s="16" t="s">
        <v>32</v>
      </c>
      <c r="AB7" s="16" t="s">
        <v>33</v>
      </c>
    </row>
    <row r="8" spans="1:28" x14ac:dyDescent="0.25">
      <c r="A8" s="7">
        <v>4</v>
      </c>
      <c r="B8" s="12" t="s">
        <v>36</v>
      </c>
      <c r="C8" s="13" t="s">
        <v>30</v>
      </c>
      <c r="D8" s="7">
        <v>63</v>
      </c>
      <c r="E8" s="7">
        <v>27</v>
      </c>
      <c r="F8" s="7" t="s">
        <v>31</v>
      </c>
      <c r="G8" s="7">
        <v>2015</v>
      </c>
      <c r="H8" s="7">
        <v>3</v>
      </c>
      <c r="I8" s="7">
        <v>3</v>
      </c>
      <c r="J8" s="7">
        <f>SUM(K8:M8)</f>
        <v>45</v>
      </c>
      <c r="K8" s="7">
        <v>15</v>
      </c>
      <c r="L8" s="7">
        <v>18</v>
      </c>
      <c r="M8" s="7">
        <v>12</v>
      </c>
      <c r="N8" s="17"/>
      <c r="O8" s="14">
        <f t="shared" si="0"/>
        <v>2443.5</v>
      </c>
      <c r="P8" s="7">
        <v>0</v>
      </c>
      <c r="Q8" s="14">
        <v>2443.5</v>
      </c>
      <c r="R8" s="14">
        <v>204.46</v>
      </c>
      <c r="S8" s="14">
        <f>T8+U8+V8+R8</f>
        <v>3575.57</v>
      </c>
      <c r="T8" s="14">
        <v>992.41</v>
      </c>
      <c r="U8" s="14">
        <v>948.7</v>
      </c>
      <c r="V8" s="14">
        <v>1430</v>
      </c>
      <c r="W8" s="14">
        <v>13278.7</v>
      </c>
      <c r="X8" s="14">
        <f t="shared" si="2"/>
        <v>1941.1100000000001</v>
      </c>
      <c r="Y8" s="7">
        <v>34.130000000000003</v>
      </c>
      <c r="Z8" s="15">
        <f t="shared" si="1"/>
        <v>2145.5700000000002</v>
      </c>
      <c r="AA8" s="16" t="s">
        <v>32</v>
      </c>
      <c r="AB8" s="16" t="s">
        <v>33</v>
      </c>
    </row>
    <row r="9" spans="1:28" x14ac:dyDescent="0.25">
      <c r="A9" s="7">
        <v>5</v>
      </c>
      <c r="B9" s="12" t="s">
        <v>37</v>
      </c>
      <c r="C9" s="13" t="s">
        <v>38</v>
      </c>
      <c r="D9" s="7">
        <v>11</v>
      </c>
      <c r="E9" s="7"/>
      <c r="F9" s="7" t="s">
        <v>31</v>
      </c>
      <c r="G9" s="7">
        <v>2013</v>
      </c>
      <c r="H9" s="7">
        <v>3</v>
      </c>
      <c r="I9" s="7">
        <v>3</v>
      </c>
      <c r="J9" s="7"/>
      <c r="K9" s="7"/>
      <c r="L9" s="7"/>
      <c r="M9" s="7"/>
      <c r="N9" s="7"/>
      <c r="O9" s="14">
        <f t="shared" si="0"/>
        <v>2318</v>
      </c>
      <c r="P9" s="7">
        <v>0</v>
      </c>
      <c r="Q9" s="14">
        <v>2318</v>
      </c>
      <c r="R9" s="14">
        <f>98.79+48.64</f>
        <v>147.43</v>
      </c>
      <c r="S9" s="14"/>
      <c r="T9" s="14">
        <v>929.55</v>
      </c>
      <c r="U9" s="14">
        <f>50.47+14.6+51.81+68.18+53.53+2.09+45.37+61.69+67.27+85.88+69.52+15.39+14.07+69.7+68.99+53.39+68.99+14.1</f>
        <v>875.04000000000008</v>
      </c>
      <c r="V9" s="18"/>
      <c r="W9" s="18"/>
      <c r="X9" s="18"/>
      <c r="Y9" s="19"/>
      <c r="Z9" s="15">
        <f t="shared" si="1"/>
        <v>1952.0200000000002</v>
      </c>
      <c r="AA9" s="16" t="s">
        <v>32</v>
      </c>
      <c r="AB9" s="16" t="s">
        <v>33</v>
      </c>
    </row>
    <row r="10" spans="1:28" x14ac:dyDescent="0.25">
      <c r="A10" s="7">
        <v>6</v>
      </c>
      <c r="B10" s="12" t="s">
        <v>39</v>
      </c>
      <c r="C10" s="20" t="s">
        <v>38</v>
      </c>
      <c r="D10" s="7">
        <v>9</v>
      </c>
      <c r="E10" s="7">
        <v>81</v>
      </c>
      <c r="F10" s="7" t="s">
        <v>31</v>
      </c>
      <c r="G10" s="7">
        <v>2013</v>
      </c>
      <c r="H10" s="7">
        <v>3</v>
      </c>
      <c r="I10" s="7">
        <v>4</v>
      </c>
      <c r="J10" s="7">
        <f>SUM(K10:N10)</f>
        <v>51</v>
      </c>
      <c r="K10" s="7">
        <v>12</v>
      </c>
      <c r="L10" s="7">
        <v>12</v>
      </c>
      <c r="M10" s="7">
        <v>15</v>
      </c>
      <c r="N10" s="7">
        <v>12</v>
      </c>
      <c r="O10" s="14">
        <f t="shared" si="0"/>
        <v>2944.2000000000003</v>
      </c>
      <c r="P10" s="7">
        <v>321.3</v>
      </c>
      <c r="Q10" s="7">
        <v>2622.9</v>
      </c>
      <c r="R10" s="7">
        <v>255.91</v>
      </c>
      <c r="S10" s="7">
        <f>T10+U10+V10+R10</f>
        <v>3459.5099999999998</v>
      </c>
      <c r="T10" s="7">
        <v>957.5</v>
      </c>
      <c r="U10" s="7">
        <v>666.3</v>
      </c>
      <c r="V10" s="7">
        <v>1579.8</v>
      </c>
      <c r="W10" s="7">
        <v>15207</v>
      </c>
      <c r="X10" s="14">
        <f t="shared" si="2"/>
        <v>1623.8</v>
      </c>
      <c r="Y10" s="7">
        <v>34.130000000000003</v>
      </c>
      <c r="Z10" s="15">
        <f t="shared" si="1"/>
        <v>1879.71</v>
      </c>
      <c r="AA10" s="16" t="s">
        <v>32</v>
      </c>
      <c r="AB10" s="16" t="s">
        <v>33</v>
      </c>
    </row>
    <row r="11" spans="1:28" x14ac:dyDescent="0.25">
      <c r="A11" s="7">
        <v>7</v>
      </c>
      <c r="B11" s="12" t="s">
        <v>40</v>
      </c>
      <c r="C11" s="13" t="s">
        <v>41</v>
      </c>
      <c r="D11" s="7">
        <v>5</v>
      </c>
      <c r="E11" s="7">
        <v>31</v>
      </c>
      <c r="F11" s="7" t="s">
        <v>31</v>
      </c>
      <c r="G11" s="7">
        <v>2013</v>
      </c>
      <c r="H11" s="7">
        <v>3</v>
      </c>
      <c r="I11" s="7">
        <v>2</v>
      </c>
      <c r="J11" s="7">
        <f>SUM(K11:L11)</f>
        <v>22</v>
      </c>
      <c r="K11" s="7">
        <v>12</v>
      </c>
      <c r="L11" s="7">
        <v>10</v>
      </c>
      <c r="M11" s="17"/>
      <c r="N11" s="17"/>
      <c r="O11" s="14">
        <f t="shared" si="0"/>
        <v>2125.3000000000002</v>
      </c>
      <c r="P11" s="7">
        <f>467.2+379.2</f>
        <v>846.4</v>
      </c>
      <c r="Q11" s="14">
        <v>1278.9000000000001</v>
      </c>
      <c r="R11" s="14">
        <v>88.45</v>
      </c>
      <c r="S11" s="14">
        <f>T11+U11+V11+R11</f>
        <v>1994.48</v>
      </c>
      <c r="T11" s="14">
        <v>690.3</v>
      </c>
      <c r="U11" s="14">
        <v>257.73</v>
      </c>
      <c r="V11" s="14">
        <v>958</v>
      </c>
      <c r="W11" s="14">
        <v>9864.5400000000009</v>
      </c>
      <c r="X11" s="14">
        <f t="shared" si="2"/>
        <v>948.03</v>
      </c>
      <c r="Y11" s="7">
        <v>34.130000000000003</v>
      </c>
      <c r="Z11" s="15">
        <f t="shared" si="1"/>
        <v>1036.48</v>
      </c>
      <c r="AA11" s="16" t="s">
        <v>32</v>
      </c>
      <c r="AB11" s="16" t="s">
        <v>33</v>
      </c>
    </row>
    <row r="12" spans="1:28" x14ac:dyDescent="0.25">
      <c r="A12" s="7">
        <v>8</v>
      </c>
      <c r="B12" s="12" t="s">
        <v>42</v>
      </c>
      <c r="C12" s="13" t="s">
        <v>41</v>
      </c>
      <c r="D12" s="7">
        <v>70</v>
      </c>
      <c r="E12" s="7">
        <v>64</v>
      </c>
      <c r="F12" s="7" t="s">
        <v>31</v>
      </c>
      <c r="G12" s="7">
        <v>2014</v>
      </c>
      <c r="H12" s="7">
        <v>3</v>
      </c>
      <c r="I12" s="7">
        <v>4</v>
      </c>
      <c r="J12" s="7">
        <f>SUM(K12:N12)</f>
        <v>63</v>
      </c>
      <c r="K12" s="7">
        <v>18</v>
      </c>
      <c r="L12" s="7">
        <v>15</v>
      </c>
      <c r="M12" s="7">
        <v>18</v>
      </c>
      <c r="N12" s="7">
        <v>12</v>
      </c>
      <c r="O12" s="14">
        <f t="shared" si="0"/>
        <v>4018.8</v>
      </c>
      <c r="P12" s="7">
        <v>711.2</v>
      </c>
      <c r="Q12" s="14">
        <v>3307.6</v>
      </c>
      <c r="R12" s="14">
        <v>282.77999999999997</v>
      </c>
      <c r="S12" s="14"/>
      <c r="T12" s="14">
        <v>1364.9</v>
      </c>
      <c r="U12" s="14">
        <f>53.25+53.39+54.82+97.83</f>
        <v>259.29000000000002</v>
      </c>
      <c r="V12" s="14">
        <v>1657.8</v>
      </c>
      <c r="W12" s="14">
        <v>19292.7</v>
      </c>
      <c r="X12" s="14">
        <f t="shared" si="2"/>
        <v>1624.19</v>
      </c>
      <c r="Y12" s="7">
        <v>34.130000000000003</v>
      </c>
      <c r="Z12" s="15">
        <f t="shared" si="1"/>
        <v>1906.97</v>
      </c>
      <c r="AA12" s="16" t="s">
        <v>32</v>
      </c>
      <c r="AB12" s="16" t="s">
        <v>33</v>
      </c>
    </row>
    <row r="13" spans="1:28" x14ac:dyDescent="0.25">
      <c r="A13" s="7">
        <v>9</v>
      </c>
      <c r="B13" s="12" t="s">
        <v>43</v>
      </c>
      <c r="C13" s="13" t="s">
        <v>41</v>
      </c>
      <c r="D13" s="7">
        <v>72</v>
      </c>
      <c r="E13" s="7">
        <v>65</v>
      </c>
      <c r="F13" s="7" t="s">
        <v>31</v>
      </c>
      <c r="G13" s="7">
        <v>2014</v>
      </c>
      <c r="H13" s="7">
        <v>3</v>
      </c>
      <c r="I13" s="7">
        <v>3</v>
      </c>
      <c r="J13" s="7">
        <f>SUM(K13:M13)</f>
        <v>39</v>
      </c>
      <c r="K13" s="7">
        <v>12</v>
      </c>
      <c r="L13" s="7">
        <v>12</v>
      </c>
      <c r="M13" s="7">
        <v>15</v>
      </c>
      <c r="N13" s="17"/>
      <c r="O13" s="14">
        <f t="shared" si="0"/>
        <v>2263.3000000000002</v>
      </c>
      <c r="P13" s="21">
        <v>401</v>
      </c>
      <c r="Q13" s="14">
        <v>1862.3</v>
      </c>
      <c r="R13" s="14">
        <v>133.88999999999999</v>
      </c>
      <c r="S13" s="14">
        <f>T13+U13+V13+R13</f>
        <v>2164.61</v>
      </c>
      <c r="T13" s="14">
        <v>777.62</v>
      </c>
      <c r="U13" s="14">
        <v>292.07</v>
      </c>
      <c r="V13" s="14">
        <v>961.03</v>
      </c>
      <c r="W13" s="14">
        <v>11024.8</v>
      </c>
      <c r="X13" s="14">
        <f t="shared" si="2"/>
        <v>1069.69</v>
      </c>
      <c r="Y13" s="7">
        <v>34.130000000000003</v>
      </c>
      <c r="Z13" s="15">
        <f t="shared" si="1"/>
        <v>1203.58</v>
      </c>
      <c r="AA13" s="16" t="s">
        <v>32</v>
      </c>
      <c r="AB13" s="16" t="s">
        <v>33</v>
      </c>
    </row>
    <row r="14" spans="1:28" hidden="1" x14ac:dyDescent="0.25">
      <c r="A14" s="19">
        <v>10</v>
      </c>
      <c r="B14" s="22" t="s">
        <v>44</v>
      </c>
      <c r="C14" s="23" t="s">
        <v>41</v>
      </c>
      <c r="D14" s="19">
        <v>30</v>
      </c>
      <c r="E14" s="19"/>
      <c r="F14" s="19"/>
      <c r="G14" s="19"/>
      <c r="H14" s="19">
        <v>3</v>
      </c>
      <c r="I14" s="19">
        <v>3</v>
      </c>
      <c r="J14" s="19"/>
      <c r="K14" s="19"/>
      <c r="L14" s="19"/>
      <c r="M14" s="19"/>
      <c r="N14" s="19"/>
      <c r="O14" s="18"/>
      <c r="P14" s="24"/>
      <c r="Q14" s="18"/>
      <c r="R14" s="18"/>
      <c r="S14" s="18"/>
      <c r="T14" s="18"/>
      <c r="U14" s="18"/>
      <c r="V14" s="18"/>
      <c r="W14" s="18"/>
      <c r="X14" s="18"/>
      <c r="Y14" s="19"/>
      <c r="Z14" s="15">
        <f t="shared" si="1"/>
        <v>0</v>
      </c>
      <c r="AA14" s="16"/>
      <c r="AB14" s="16"/>
    </row>
    <row r="15" spans="1:28" x14ac:dyDescent="0.25">
      <c r="A15" s="7">
        <v>11</v>
      </c>
      <c r="B15" s="12" t="s">
        <v>45</v>
      </c>
      <c r="C15" s="13" t="s">
        <v>46</v>
      </c>
      <c r="D15" s="7">
        <v>2</v>
      </c>
      <c r="E15" s="7">
        <v>227</v>
      </c>
      <c r="F15" s="7" t="s">
        <v>31</v>
      </c>
      <c r="G15" s="7">
        <v>2015</v>
      </c>
      <c r="H15" s="7">
        <v>3</v>
      </c>
      <c r="I15" s="7">
        <v>4</v>
      </c>
      <c r="J15" s="7">
        <f>SUM(K15:N15)</f>
        <v>57</v>
      </c>
      <c r="K15" s="7">
        <v>18</v>
      </c>
      <c r="L15" s="7">
        <v>12</v>
      </c>
      <c r="M15" s="7">
        <v>12</v>
      </c>
      <c r="N15" s="7">
        <v>15</v>
      </c>
      <c r="O15" s="14">
        <f t="shared" si="0"/>
        <v>2808.6</v>
      </c>
      <c r="P15" s="7">
        <v>0</v>
      </c>
      <c r="Q15" s="14">
        <v>2808.6</v>
      </c>
      <c r="R15" s="14">
        <v>217.67</v>
      </c>
      <c r="S15" s="14">
        <f>T15+U15+V15+R15</f>
        <v>3792.79</v>
      </c>
      <c r="T15" s="14">
        <v>1150.1500000000001</v>
      </c>
      <c r="U15" s="14">
        <v>1014.6</v>
      </c>
      <c r="V15" s="14">
        <v>1410.37</v>
      </c>
      <c r="W15" s="14">
        <v>15254.46</v>
      </c>
      <c r="X15" s="14">
        <f t="shared" si="2"/>
        <v>2164.75</v>
      </c>
      <c r="Y15" s="7">
        <v>32.92</v>
      </c>
      <c r="Z15" s="15">
        <f t="shared" si="1"/>
        <v>2382.42</v>
      </c>
      <c r="AA15" s="16" t="s">
        <v>32</v>
      </c>
      <c r="AB15" s="16" t="s">
        <v>33</v>
      </c>
    </row>
    <row r="16" spans="1:28" x14ac:dyDescent="0.25">
      <c r="A16" s="7">
        <v>12</v>
      </c>
      <c r="B16" s="12" t="s">
        <v>47</v>
      </c>
      <c r="C16" s="13" t="s">
        <v>48</v>
      </c>
      <c r="D16" s="7">
        <v>30</v>
      </c>
      <c r="E16" s="7"/>
      <c r="F16" s="7" t="s">
        <v>31</v>
      </c>
      <c r="G16" s="7">
        <v>2012</v>
      </c>
      <c r="H16" s="7">
        <v>3</v>
      </c>
      <c r="I16" s="7">
        <v>3</v>
      </c>
      <c r="J16" s="7"/>
      <c r="K16" s="7"/>
      <c r="L16" s="7"/>
      <c r="M16" s="7"/>
      <c r="N16" s="7"/>
      <c r="O16" s="14">
        <f t="shared" si="0"/>
        <v>1790.9</v>
      </c>
      <c r="P16" s="7">
        <v>0</v>
      </c>
      <c r="Q16" s="14">
        <v>1790.9</v>
      </c>
      <c r="R16" s="14">
        <f>2.7+17.61+70.56</f>
        <v>90.87</v>
      </c>
      <c r="S16" s="14"/>
      <c r="T16" s="14">
        <f>50.88+13.65+51.68+50.62+13.65+15.11+57.77+114.4+13.65+5.83+29.57+123.6+132.4</f>
        <v>672.81</v>
      </c>
      <c r="U16" s="14">
        <f>643.24+29.57</f>
        <v>672.81000000000006</v>
      </c>
      <c r="V16" s="18"/>
      <c r="W16" s="18"/>
      <c r="X16" s="18"/>
      <c r="Y16" s="19"/>
      <c r="Z16" s="15">
        <f t="shared" si="1"/>
        <v>1436.4899999999998</v>
      </c>
      <c r="AA16" s="16" t="s">
        <v>32</v>
      </c>
      <c r="AB16" s="16" t="s">
        <v>33</v>
      </c>
    </row>
    <row r="17" spans="1:28" x14ac:dyDescent="0.25">
      <c r="A17" s="7">
        <v>13</v>
      </c>
      <c r="B17" s="12" t="s">
        <v>49</v>
      </c>
      <c r="C17" s="13" t="s">
        <v>48</v>
      </c>
      <c r="D17" s="7">
        <v>13</v>
      </c>
      <c r="E17" s="7" t="s">
        <v>50</v>
      </c>
      <c r="F17" s="7" t="s">
        <v>31</v>
      </c>
      <c r="G17" s="7">
        <v>2015</v>
      </c>
      <c r="H17" s="7">
        <v>3</v>
      </c>
      <c r="I17" s="7">
        <v>3</v>
      </c>
      <c r="J17" s="7">
        <f>SUM(K17:M17)</f>
        <v>36</v>
      </c>
      <c r="K17" s="7">
        <v>12</v>
      </c>
      <c r="L17" s="7">
        <v>12</v>
      </c>
      <c r="M17" s="7">
        <v>12</v>
      </c>
      <c r="N17" s="17"/>
      <c r="O17" s="14">
        <f t="shared" si="0"/>
        <v>1745</v>
      </c>
      <c r="P17" s="7">
        <v>0</v>
      </c>
      <c r="Q17" s="14">
        <v>1745</v>
      </c>
      <c r="R17" s="14">
        <v>127.56</v>
      </c>
      <c r="S17" s="14">
        <f>T17+U17+V17+R17</f>
        <v>2518.08</v>
      </c>
      <c r="T17" s="14">
        <v>735.32</v>
      </c>
      <c r="U17" s="14">
        <v>640.20000000000005</v>
      </c>
      <c r="V17" s="14">
        <v>1015</v>
      </c>
      <c r="W17" s="14"/>
      <c r="X17" s="14">
        <f t="shared" si="2"/>
        <v>1375.52</v>
      </c>
      <c r="Y17" s="7">
        <v>34.130000000000003</v>
      </c>
      <c r="Z17" s="15">
        <f t="shared" si="1"/>
        <v>1503.08</v>
      </c>
      <c r="AA17" s="16" t="s">
        <v>32</v>
      </c>
      <c r="AB17" s="16" t="s">
        <v>33</v>
      </c>
    </row>
    <row r="18" spans="1:28" x14ac:dyDescent="0.25">
      <c r="A18" s="7">
        <v>14</v>
      </c>
      <c r="B18" s="12" t="s">
        <v>51</v>
      </c>
      <c r="C18" s="13" t="s">
        <v>52</v>
      </c>
      <c r="D18" s="7">
        <v>12</v>
      </c>
      <c r="E18" s="7">
        <v>22</v>
      </c>
      <c r="F18" s="7" t="s">
        <v>31</v>
      </c>
      <c r="G18" s="7">
        <v>2012</v>
      </c>
      <c r="H18" s="7">
        <v>3</v>
      </c>
      <c r="I18" s="7">
        <v>2</v>
      </c>
      <c r="J18" s="7">
        <f>SUM(K18:L18)</f>
        <v>29</v>
      </c>
      <c r="K18" s="7">
        <v>15</v>
      </c>
      <c r="L18" s="7">
        <v>14</v>
      </c>
      <c r="M18" s="17"/>
      <c r="N18" s="17"/>
      <c r="O18" s="14">
        <f t="shared" si="0"/>
        <v>1263.5</v>
      </c>
      <c r="P18" s="7">
        <v>30.7</v>
      </c>
      <c r="Q18" s="14">
        <v>1232.8</v>
      </c>
      <c r="R18" s="14">
        <v>72.430000000000007</v>
      </c>
      <c r="S18" s="14">
        <f>T18+U18+V18+R18</f>
        <v>1818.32</v>
      </c>
      <c r="T18" s="14">
        <v>502.97</v>
      </c>
      <c r="U18" s="14">
        <v>436.62</v>
      </c>
      <c r="V18" s="14">
        <v>806.3</v>
      </c>
      <c r="W18" s="14">
        <v>6786</v>
      </c>
      <c r="X18" s="14">
        <f t="shared" si="2"/>
        <v>939.59</v>
      </c>
      <c r="Y18" s="7">
        <v>34.130000000000003</v>
      </c>
      <c r="Z18" s="15">
        <f t="shared" si="1"/>
        <v>1012.02</v>
      </c>
      <c r="AA18" s="16" t="s">
        <v>32</v>
      </c>
      <c r="AB18" s="16" t="s">
        <v>33</v>
      </c>
    </row>
    <row r="19" spans="1:28" x14ac:dyDescent="0.25">
      <c r="A19" s="7">
        <v>15</v>
      </c>
      <c r="B19" s="12" t="s">
        <v>53</v>
      </c>
      <c r="C19" s="13" t="s">
        <v>54</v>
      </c>
      <c r="D19" s="7" t="s">
        <v>55</v>
      </c>
      <c r="E19" s="7" t="s">
        <v>56</v>
      </c>
      <c r="F19" s="7" t="s">
        <v>31</v>
      </c>
      <c r="G19" s="7">
        <v>2016</v>
      </c>
      <c r="H19" s="7">
        <v>3</v>
      </c>
      <c r="I19" s="7">
        <v>3</v>
      </c>
      <c r="J19" s="7">
        <f>SUM(K19:N19)</f>
        <v>36</v>
      </c>
      <c r="K19" s="7">
        <v>12</v>
      </c>
      <c r="L19" s="7">
        <v>12</v>
      </c>
      <c r="M19" s="7">
        <v>12</v>
      </c>
      <c r="N19" s="17"/>
      <c r="O19" s="14">
        <f t="shared" si="0"/>
        <v>1743.3</v>
      </c>
      <c r="P19" s="7">
        <v>0</v>
      </c>
      <c r="Q19" s="14">
        <v>1743.3</v>
      </c>
      <c r="R19" s="14">
        <f>57.57+60.53</f>
        <v>118.1</v>
      </c>
      <c r="S19" s="14"/>
      <c r="T19" s="14">
        <v>735.32</v>
      </c>
      <c r="U19" s="14">
        <v>645.9</v>
      </c>
      <c r="V19" s="14"/>
      <c r="W19" s="14"/>
      <c r="X19" s="14"/>
      <c r="Y19" s="7">
        <v>35.61</v>
      </c>
      <c r="Z19" s="15">
        <f t="shared" si="1"/>
        <v>1499.32</v>
      </c>
      <c r="AA19" s="16" t="s">
        <v>32</v>
      </c>
      <c r="AB19" s="16" t="s">
        <v>33</v>
      </c>
    </row>
    <row r="20" spans="1:28" x14ac:dyDescent="0.25">
      <c r="A20" s="7">
        <v>16</v>
      </c>
      <c r="B20" s="12" t="s">
        <v>57</v>
      </c>
      <c r="C20" s="13" t="s">
        <v>58</v>
      </c>
      <c r="D20" s="7">
        <v>22</v>
      </c>
      <c r="E20" s="7"/>
      <c r="F20" s="7" t="s">
        <v>31</v>
      </c>
      <c r="G20" s="7">
        <v>2012</v>
      </c>
      <c r="H20" s="7">
        <v>3</v>
      </c>
      <c r="I20" s="7">
        <v>3</v>
      </c>
      <c r="J20" s="7"/>
      <c r="K20" s="7"/>
      <c r="L20" s="7"/>
      <c r="M20" s="7"/>
      <c r="N20" s="7"/>
      <c r="O20" s="14">
        <f t="shared" si="0"/>
        <v>1715.6</v>
      </c>
      <c r="P20" s="7">
        <v>0</v>
      </c>
      <c r="Q20" s="14">
        <v>1715.6</v>
      </c>
      <c r="R20" s="14">
        <f>79.86+17.64+3.85+11.32</f>
        <v>112.66999999999999</v>
      </c>
      <c r="S20" s="14"/>
      <c r="T20" s="14">
        <v>710.87</v>
      </c>
      <c r="U20" s="14">
        <v>597.1</v>
      </c>
      <c r="V20" s="18"/>
      <c r="W20" s="18"/>
      <c r="X20" s="18"/>
      <c r="Y20" s="19"/>
      <c r="Z20" s="15">
        <f t="shared" si="1"/>
        <v>1420.64</v>
      </c>
      <c r="AA20" s="16" t="s">
        <v>32</v>
      </c>
      <c r="AB20" s="16" t="s">
        <v>33</v>
      </c>
    </row>
    <row r="21" spans="1:28" x14ac:dyDescent="0.25">
      <c r="A21" s="7">
        <v>17</v>
      </c>
      <c r="B21" s="12" t="s">
        <v>59</v>
      </c>
      <c r="C21" s="13" t="s">
        <v>58</v>
      </c>
      <c r="D21" s="7">
        <v>24</v>
      </c>
      <c r="E21" s="7"/>
      <c r="F21" s="7" t="s">
        <v>31</v>
      </c>
      <c r="G21" s="7">
        <v>2012</v>
      </c>
      <c r="H21" s="7">
        <v>3</v>
      </c>
      <c r="I21" s="7">
        <v>2</v>
      </c>
      <c r="J21" s="7"/>
      <c r="K21" s="7"/>
      <c r="L21" s="7"/>
      <c r="M21" s="7"/>
      <c r="N21" s="7"/>
      <c r="O21" s="14">
        <f t="shared" si="0"/>
        <v>1290.5999999999999</v>
      </c>
      <c r="P21" s="7">
        <v>0</v>
      </c>
      <c r="Q21" s="14">
        <v>1290.5999999999999</v>
      </c>
      <c r="R21" s="14">
        <f>46.49+27.12+11.96</f>
        <v>85.57</v>
      </c>
      <c r="S21" s="14"/>
      <c r="T21" s="14">
        <v>492</v>
      </c>
      <c r="U21" s="14">
        <f>53.45+13.93+52.63+52.63+31.78+34.94+61.37+8.39+55.24+60.91+55.95+8.75</f>
        <v>489.96999999999997</v>
      </c>
      <c r="V21" s="18"/>
      <c r="W21" s="18"/>
      <c r="X21" s="18"/>
      <c r="Y21" s="19"/>
      <c r="Z21" s="15">
        <f t="shared" si="1"/>
        <v>1067.54</v>
      </c>
      <c r="AA21" s="16" t="s">
        <v>32</v>
      </c>
      <c r="AB21" s="16" t="s">
        <v>33</v>
      </c>
    </row>
    <row r="22" spans="1:28" x14ac:dyDescent="0.25">
      <c r="A22" s="7"/>
      <c r="B22" s="12"/>
      <c r="C22" s="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4"/>
      <c r="R22" s="14"/>
      <c r="S22" s="14"/>
      <c r="T22" s="14"/>
      <c r="U22" s="14"/>
      <c r="V22" s="14"/>
      <c r="W22" s="14"/>
      <c r="X22" s="14"/>
      <c r="Y22" s="7"/>
      <c r="Z22" s="15"/>
      <c r="AA22" s="16"/>
      <c r="AB22" s="16"/>
    </row>
    <row r="23" spans="1:28" x14ac:dyDescent="0.25">
      <c r="A23" s="7"/>
      <c r="B23" s="12"/>
      <c r="C23" s="25" t="s">
        <v>60</v>
      </c>
      <c r="D23" s="25"/>
      <c r="E23" s="25"/>
      <c r="F23" s="25"/>
      <c r="G23" s="25"/>
      <c r="H23" s="26"/>
      <c r="I23" s="26">
        <f>SUM(I5:I22)</f>
        <v>51</v>
      </c>
      <c r="J23" s="26">
        <f>SUM(J5:J19)</f>
        <v>460</v>
      </c>
      <c r="K23" s="26"/>
      <c r="L23" s="26"/>
      <c r="M23" s="26"/>
      <c r="N23" s="26"/>
      <c r="O23" s="26">
        <f>SUM(O5:O22)</f>
        <v>34765.399999999994</v>
      </c>
      <c r="P23" s="26">
        <f>SUM(P5:P22)</f>
        <v>3747.5999999999995</v>
      </c>
      <c r="Q23" s="27">
        <f>SUM(Q5:Q22)</f>
        <v>31017.799999999992</v>
      </c>
      <c r="R23" s="27">
        <f>SUM(R5:R22)</f>
        <v>2334.8900000000003</v>
      </c>
      <c r="S23" s="27">
        <f t="shared" ref="S23:X23" si="3">SUM(S5:S19)</f>
        <v>26422.639999999999</v>
      </c>
      <c r="T23" s="27">
        <f t="shared" si="3"/>
        <v>12161.73</v>
      </c>
      <c r="U23" s="27">
        <f t="shared" si="3"/>
        <v>7404.66</v>
      </c>
      <c r="V23" s="27">
        <f t="shared" si="3"/>
        <v>13172.2</v>
      </c>
      <c r="W23" s="27">
        <f t="shared" si="3"/>
        <v>121931.00999999998</v>
      </c>
      <c r="X23" s="27">
        <f t="shared" si="3"/>
        <v>15034.960000000001</v>
      </c>
      <c r="Y23" s="7"/>
      <c r="Z23" s="15">
        <f t="shared" si="1"/>
        <v>21901.279999999999</v>
      </c>
      <c r="AA23" s="16"/>
      <c r="AB23" s="16"/>
    </row>
    <row r="24" spans="1:28" x14ac:dyDescent="0.25">
      <c r="A24" s="9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</row>
    <row r="25" spans="1:28" x14ac:dyDescent="0.25">
      <c r="A25" s="7">
        <v>18</v>
      </c>
      <c r="B25" s="12" t="s">
        <v>62</v>
      </c>
      <c r="C25" s="13" t="s">
        <v>63</v>
      </c>
      <c r="D25" s="7">
        <v>27</v>
      </c>
      <c r="E25" s="7">
        <v>2</v>
      </c>
      <c r="F25" s="7" t="s">
        <v>31</v>
      </c>
      <c r="G25" s="7">
        <v>1988</v>
      </c>
      <c r="H25" s="7">
        <v>5</v>
      </c>
      <c r="I25" s="7">
        <v>2</v>
      </c>
      <c r="J25" s="7">
        <f>SUM(K25:L25)</f>
        <v>30</v>
      </c>
      <c r="K25" s="7">
        <v>15</v>
      </c>
      <c r="L25" s="7">
        <v>15</v>
      </c>
      <c r="M25" s="17"/>
      <c r="N25" s="17"/>
      <c r="O25" s="14">
        <f>P25+Q25</f>
        <v>1782</v>
      </c>
      <c r="P25" s="7">
        <v>0</v>
      </c>
      <c r="Q25" s="14">
        <v>1782</v>
      </c>
      <c r="R25" s="14">
        <v>211.3</v>
      </c>
      <c r="S25" s="14">
        <f>T25+U25+V25+R25</f>
        <v>1181</v>
      </c>
      <c r="T25" s="14">
        <v>0</v>
      </c>
      <c r="U25" s="14">
        <v>419</v>
      </c>
      <c r="V25" s="14">
        <v>550.70000000000005</v>
      </c>
      <c r="W25" s="14">
        <v>7383</v>
      </c>
      <c r="X25" s="14">
        <f>U25+T25</f>
        <v>419</v>
      </c>
      <c r="Y25" s="7">
        <v>34.049999999999997</v>
      </c>
      <c r="Z25" s="15">
        <f t="shared" si="1"/>
        <v>630.29999999999995</v>
      </c>
      <c r="AA25" s="16" t="s">
        <v>32</v>
      </c>
      <c r="AB25" s="16" t="s">
        <v>33</v>
      </c>
    </row>
    <row r="26" spans="1:28" x14ac:dyDescent="0.25">
      <c r="A26" s="7"/>
      <c r="B26" s="7"/>
      <c r="C26" s="1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/>
      <c r="R26" s="14"/>
      <c r="S26" s="14"/>
      <c r="T26" s="14"/>
      <c r="U26" s="14"/>
      <c r="V26" s="14"/>
      <c r="W26" s="14"/>
      <c r="X26" s="14"/>
      <c r="Y26" s="7"/>
      <c r="Z26" s="15">
        <f t="shared" si="1"/>
        <v>0</v>
      </c>
      <c r="AA26" s="16"/>
      <c r="AB26" s="16"/>
    </row>
    <row r="27" spans="1:28" x14ac:dyDescent="0.25">
      <c r="A27" s="7"/>
      <c r="B27" s="7"/>
      <c r="C27" s="25" t="s">
        <v>60</v>
      </c>
      <c r="D27" s="25"/>
      <c r="E27" s="25"/>
      <c r="F27" s="25"/>
      <c r="G27" s="25"/>
      <c r="H27" s="26"/>
      <c r="I27" s="26">
        <f>SUM(I25:I26)</f>
        <v>2</v>
      </c>
      <c r="J27" s="26">
        <f>SUM(J25:J26)</f>
        <v>30</v>
      </c>
      <c r="K27" s="26"/>
      <c r="L27" s="26"/>
      <c r="M27" s="26"/>
      <c r="N27" s="26"/>
      <c r="O27" s="26">
        <f>SUM(O25:O26)</f>
        <v>1782</v>
      </c>
      <c r="P27" s="26">
        <f>SUM(P25:P26)</f>
        <v>0</v>
      </c>
      <c r="Q27" s="27">
        <f>SUM(Q25:Q26)</f>
        <v>1782</v>
      </c>
      <c r="R27" s="27">
        <f>SUM(R25:R26)</f>
        <v>211.3</v>
      </c>
      <c r="S27" s="27">
        <f>S25</f>
        <v>1181</v>
      </c>
      <c r="T27" s="27">
        <f>T25</f>
        <v>0</v>
      </c>
      <c r="U27" s="27">
        <f>U25</f>
        <v>419</v>
      </c>
      <c r="V27" s="27">
        <f>V25</f>
        <v>550.70000000000005</v>
      </c>
      <c r="W27" s="27">
        <f>W25</f>
        <v>7383</v>
      </c>
      <c r="X27" s="27"/>
      <c r="Y27" s="7"/>
      <c r="Z27" s="15">
        <f t="shared" si="1"/>
        <v>630.29999999999995</v>
      </c>
      <c r="AA27" s="5"/>
      <c r="AB27" s="5"/>
    </row>
    <row r="28" spans="1:28" x14ac:dyDescent="0.25">
      <c r="A28" s="9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</row>
    <row r="29" spans="1:28" x14ac:dyDescent="0.25">
      <c r="A29" s="7">
        <v>19</v>
      </c>
      <c r="B29" s="12" t="s">
        <v>65</v>
      </c>
      <c r="C29" s="13" t="s">
        <v>66</v>
      </c>
      <c r="D29" s="7">
        <v>24</v>
      </c>
      <c r="E29" s="7">
        <v>6</v>
      </c>
      <c r="F29" s="7" t="s">
        <v>31</v>
      </c>
      <c r="G29" s="7">
        <v>2014</v>
      </c>
      <c r="H29" s="7">
        <v>9</v>
      </c>
      <c r="I29" s="7">
        <v>2</v>
      </c>
      <c r="J29" s="7">
        <v>80</v>
      </c>
      <c r="K29" s="7">
        <v>40</v>
      </c>
      <c r="L29" s="7">
        <v>40</v>
      </c>
      <c r="M29" s="17"/>
      <c r="N29" s="17"/>
      <c r="O29" s="14">
        <f>P29+Q29</f>
        <v>5138.8</v>
      </c>
      <c r="P29" s="7">
        <v>967.1</v>
      </c>
      <c r="Q29" s="14">
        <v>4171.7</v>
      </c>
      <c r="R29" s="14">
        <v>625.28</v>
      </c>
      <c r="S29" s="14">
        <f>T29+U29+V29+R29</f>
        <v>2627.58</v>
      </c>
      <c r="T29" s="14">
        <v>637.5</v>
      </c>
      <c r="U29" s="14">
        <v>693</v>
      </c>
      <c r="V29" s="14">
        <v>671.8</v>
      </c>
      <c r="W29" s="14">
        <v>27862</v>
      </c>
      <c r="X29" s="14">
        <f>U29+T29</f>
        <v>1330.5</v>
      </c>
      <c r="Y29" s="7">
        <v>45</v>
      </c>
      <c r="Z29" s="15">
        <f t="shared" si="1"/>
        <v>1955.78</v>
      </c>
      <c r="AA29" s="16" t="s">
        <v>32</v>
      </c>
      <c r="AB29" s="16" t="s">
        <v>32</v>
      </c>
    </row>
    <row r="30" spans="1:28" x14ac:dyDescent="0.25">
      <c r="A30" s="7">
        <v>20</v>
      </c>
      <c r="B30" s="12" t="s">
        <v>67</v>
      </c>
      <c r="C30" s="13" t="s">
        <v>66</v>
      </c>
      <c r="D30" s="7">
        <v>16</v>
      </c>
      <c r="E30" s="7">
        <v>7</v>
      </c>
      <c r="F30" s="7" t="s">
        <v>31</v>
      </c>
      <c r="G30" s="7">
        <v>2015</v>
      </c>
      <c r="H30" s="7">
        <v>9</v>
      </c>
      <c r="I30" s="7">
        <v>2</v>
      </c>
      <c r="J30" s="7">
        <v>80</v>
      </c>
      <c r="K30" s="7">
        <v>40</v>
      </c>
      <c r="L30" s="7">
        <v>40</v>
      </c>
      <c r="M30" s="17"/>
      <c r="N30" s="17"/>
      <c r="O30" s="14">
        <f>P30+Q30</f>
        <v>5507.5</v>
      </c>
      <c r="P30" s="7">
        <v>1215.8</v>
      </c>
      <c r="Q30" s="14">
        <v>4291.7</v>
      </c>
      <c r="R30" s="14">
        <v>625.28</v>
      </c>
      <c r="S30" s="14">
        <f>T30+U30+V30+R30</f>
        <v>2164.63</v>
      </c>
      <c r="T30" s="14">
        <v>664</v>
      </c>
      <c r="U30" s="14">
        <v>234.4</v>
      </c>
      <c r="V30" s="14">
        <v>640.95000000000005</v>
      </c>
      <c r="W30" s="14"/>
      <c r="X30" s="14">
        <f>U30+T30</f>
        <v>898.4</v>
      </c>
      <c r="Y30" s="7">
        <v>45</v>
      </c>
      <c r="Z30" s="15">
        <f t="shared" si="1"/>
        <v>1523.6799999999998</v>
      </c>
      <c r="AA30" s="16" t="s">
        <v>32</v>
      </c>
      <c r="AB30" s="16" t="s">
        <v>32</v>
      </c>
    </row>
    <row r="31" spans="1:28" x14ac:dyDescent="0.25">
      <c r="A31" s="7"/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4"/>
      <c r="R31" s="14"/>
      <c r="S31" s="14"/>
      <c r="T31" s="14"/>
      <c r="U31" s="14"/>
      <c r="V31" s="14"/>
      <c r="W31" s="14"/>
      <c r="X31" s="14"/>
      <c r="Y31" s="7"/>
      <c r="Z31" s="15">
        <f t="shared" si="1"/>
        <v>0</v>
      </c>
      <c r="AA31" s="16"/>
      <c r="AB31" s="16"/>
    </row>
    <row r="32" spans="1:28" x14ac:dyDescent="0.25">
      <c r="A32" s="7"/>
      <c r="B32" s="7"/>
      <c r="C32" s="25" t="s">
        <v>60</v>
      </c>
      <c r="D32" s="25"/>
      <c r="E32" s="25"/>
      <c r="F32" s="25"/>
      <c r="G32" s="25"/>
      <c r="H32" s="26"/>
      <c r="I32" s="26">
        <v>2</v>
      </c>
      <c r="J32" s="26">
        <f>SUM(J29:J31)</f>
        <v>160</v>
      </c>
      <c r="K32" s="26"/>
      <c r="L32" s="26"/>
      <c r="M32" s="26"/>
      <c r="N32" s="26"/>
      <c r="O32" s="26">
        <f t="shared" ref="O32:X32" si="4">SUM(O29:O30)</f>
        <v>10646.3</v>
      </c>
      <c r="P32" s="26">
        <f t="shared" si="4"/>
        <v>2182.9</v>
      </c>
      <c r="Q32" s="27">
        <f t="shared" si="4"/>
        <v>8463.4</v>
      </c>
      <c r="R32" s="27">
        <f t="shared" si="4"/>
        <v>1250.56</v>
      </c>
      <c r="S32" s="27">
        <f t="shared" si="4"/>
        <v>4792.21</v>
      </c>
      <c r="T32" s="27">
        <f t="shared" si="4"/>
        <v>1301.5</v>
      </c>
      <c r="U32" s="27">
        <f t="shared" si="4"/>
        <v>927.4</v>
      </c>
      <c r="V32" s="27">
        <f t="shared" si="4"/>
        <v>1312.75</v>
      </c>
      <c r="W32" s="27">
        <f t="shared" si="4"/>
        <v>27862</v>
      </c>
      <c r="X32" s="27">
        <f t="shared" si="4"/>
        <v>2228.9</v>
      </c>
      <c r="Y32" s="7"/>
      <c r="Z32" s="15">
        <f t="shared" si="1"/>
        <v>3479.46</v>
      </c>
      <c r="AA32" s="5"/>
      <c r="AB32" s="5"/>
    </row>
    <row r="33" spans="1:28" x14ac:dyDescent="0.25">
      <c r="A33" s="9" t="s">
        <v>68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</row>
    <row r="34" spans="1:28" x14ac:dyDescent="0.25">
      <c r="A34" s="7">
        <v>21</v>
      </c>
      <c r="B34" s="12" t="s">
        <v>69</v>
      </c>
      <c r="C34" s="13" t="s">
        <v>70</v>
      </c>
      <c r="D34" s="7">
        <v>38</v>
      </c>
      <c r="E34" s="7">
        <v>12</v>
      </c>
      <c r="F34" s="7" t="s">
        <v>31</v>
      </c>
      <c r="G34" s="7">
        <v>2015</v>
      </c>
      <c r="H34" s="7">
        <v>16</v>
      </c>
      <c r="I34" s="7">
        <v>2</v>
      </c>
      <c r="J34" s="7">
        <f>SUM(K34:L34)</f>
        <v>118</v>
      </c>
      <c r="K34" s="7">
        <v>59</v>
      </c>
      <c r="L34" s="7">
        <v>59</v>
      </c>
      <c r="M34" s="17"/>
      <c r="N34" s="17"/>
      <c r="O34" s="14">
        <f>P34+Q34</f>
        <v>10606.6</v>
      </c>
      <c r="P34" s="7">
        <v>2076.6</v>
      </c>
      <c r="Q34" s="14">
        <v>8530</v>
      </c>
      <c r="R34" s="14">
        <v>1905</v>
      </c>
      <c r="S34" s="14">
        <f>T34+U34+V34+R34</f>
        <v>5126.54</v>
      </c>
      <c r="T34" s="14">
        <v>520.9</v>
      </c>
      <c r="U34" s="14">
        <v>483.8</v>
      </c>
      <c r="V34" s="14">
        <v>2216.84</v>
      </c>
      <c r="W34" s="14">
        <v>45241</v>
      </c>
      <c r="X34" s="14">
        <f>U34+T34</f>
        <v>1004.7</v>
      </c>
      <c r="Y34" s="7">
        <v>60.16</v>
      </c>
      <c r="Z34" s="15">
        <f t="shared" si="1"/>
        <v>2909.7</v>
      </c>
      <c r="AA34" s="16" t="s">
        <v>32</v>
      </c>
      <c r="AB34" s="16" t="s">
        <v>32</v>
      </c>
    </row>
    <row r="35" spans="1:28" x14ac:dyDescent="0.25">
      <c r="A35" s="7">
        <v>22</v>
      </c>
      <c r="B35" s="12" t="s">
        <v>71</v>
      </c>
      <c r="C35" s="13" t="s">
        <v>70</v>
      </c>
      <c r="D35" s="7">
        <v>40</v>
      </c>
      <c r="E35" s="7">
        <v>13</v>
      </c>
      <c r="F35" s="7" t="s">
        <v>31</v>
      </c>
      <c r="G35" s="7">
        <v>2011</v>
      </c>
      <c r="H35" s="7">
        <v>16</v>
      </c>
      <c r="I35" s="7">
        <v>2</v>
      </c>
      <c r="J35" s="7">
        <f>SUM(K35:L35)</f>
        <v>118</v>
      </c>
      <c r="K35" s="7">
        <v>59</v>
      </c>
      <c r="L35" s="7">
        <v>59</v>
      </c>
      <c r="M35" s="17"/>
      <c r="N35" s="17"/>
      <c r="O35" s="14">
        <f>P35+Q35</f>
        <v>10131.4</v>
      </c>
      <c r="P35" s="7">
        <v>1555.3</v>
      </c>
      <c r="Q35" s="14">
        <v>8576.1</v>
      </c>
      <c r="R35" s="14">
        <v>1658</v>
      </c>
      <c r="S35" s="14">
        <f>T35+U35+V35+R35</f>
        <v>4757.26</v>
      </c>
      <c r="T35" s="14">
        <v>513.29999999999995</v>
      </c>
      <c r="U35" s="14">
        <v>498.2</v>
      </c>
      <c r="V35" s="14">
        <v>2087.7600000000002</v>
      </c>
      <c r="W35" s="14">
        <v>53506</v>
      </c>
      <c r="X35" s="14">
        <f>U35+T35</f>
        <v>1011.5</v>
      </c>
      <c r="Y35" s="7">
        <v>60.16</v>
      </c>
      <c r="Z35" s="15">
        <f t="shared" si="1"/>
        <v>2669.5</v>
      </c>
      <c r="AA35" s="16" t="s">
        <v>32</v>
      </c>
      <c r="AB35" s="16" t="s">
        <v>32</v>
      </c>
    </row>
    <row r="36" spans="1:28" x14ac:dyDescent="0.25">
      <c r="A36" s="7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4"/>
      <c r="R36" s="14"/>
      <c r="S36" s="14"/>
      <c r="T36" s="14"/>
      <c r="U36" s="14"/>
      <c r="V36" s="14"/>
      <c r="W36" s="14"/>
      <c r="X36" s="14"/>
      <c r="Y36" s="7"/>
      <c r="Z36" s="15"/>
      <c r="AA36" s="16"/>
      <c r="AB36" s="16"/>
    </row>
    <row r="37" spans="1:28" x14ac:dyDescent="0.25">
      <c r="A37" s="7"/>
      <c r="B37" s="7"/>
      <c r="C37" s="25" t="s">
        <v>60</v>
      </c>
      <c r="D37" s="25"/>
      <c r="E37" s="25"/>
      <c r="F37" s="25"/>
      <c r="G37" s="25"/>
      <c r="H37" s="26"/>
      <c r="I37" s="26">
        <v>2</v>
      </c>
      <c r="J37" s="26">
        <f>SUM(J34:J35)</f>
        <v>236</v>
      </c>
      <c r="K37" s="26"/>
      <c r="L37" s="26"/>
      <c r="M37" s="26"/>
      <c r="N37" s="26"/>
      <c r="O37" s="26">
        <f>SUM(O34:O36)</f>
        <v>20738</v>
      </c>
      <c r="P37" s="26">
        <f>SUM(P34:P36)</f>
        <v>3631.8999999999996</v>
      </c>
      <c r="Q37" s="27">
        <f>SUM(Q34:Q36)</f>
        <v>17106.099999999999</v>
      </c>
      <c r="R37" s="27">
        <f>SUM(R34:R36)</f>
        <v>3563</v>
      </c>
      <c r="S37" s="27">
        <f t="shared" ref="S37:X37" si="5">SUM(S34:S35)</f>
        <v>9883.7999999999993</v>
      </c>
      <c r="T37" s="27">
        <f t="shared" si="5"/>
        <v>1034.1999999999998</v>
      </c>
      <c r="U37" s="27">
        <f t="shared" si="5"/>
        <v>982</v>
      </c>
      <c r="V37" s="27">
        <f t="shared" si="5"/>
        <v>4304.6000000000004</v>
      </c>
      <c r="W37" s="27">
        <f t="shared" si="5"/>
        <v>98747</v>
      </c>
      <c r="X37" s="27">
        <f t="shared" si="5"/>
        <v>2016.2</v>
      </c>
      <c r="Y37" s="7"/>
      <c r="Z37" s="15">
        <f t="shared" si="1"/>
        <v>5579.2</v>
      </c>
      <c r="AA37" s="5"/>
      <c r="AB37" s="5"/>
    </row>
    <row r="38" spans="1:28" x14ac:dyDescent="0.25">
      <c r="A38" s="28"/>
      <c r="B38" s="29"/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27"/>
      <c r="R38" s="27"/>
      <c r="S38" s="27"/>
      <c r="T38" s="27"/>
      <c r="U38" s="27"/>
      <c r="V38" s="27"/>
      <c r="W38" s="27"/>
      <c r="X38" s="27"/>
      <c r="Y38" s="7"/>
      <c r="Z38" s="15"/>
      <c r="AA38" s="5"/>
      <c r="AB38" s="5"/>
    </row>
    <row r="39" spans="1:28" x14ac:dyDescent="0.25">
      <c r="A39" s="32" t="s">
        <v>72</v>
      </c>
      <c r="B39" s="33"/>
      <c r="C39" s="33"/>
      <c r="D39" s="33"/>
      <c r="E39" s="33"/>
      <c r="F39" s="33"/>
      <c r="G39" s="33"/>
      <c r="H39" s="33"/>
      <c r="I39" s="33"/>
      <c r="J39" s="34">
        <f>J23+J27+J32+J37</f>
        <v>886</v>
      </c>
      <c r="K39" s="35"/>
      <c r="L39" s="35"/>
      <c r="M39" s="35"/>
      <c r="N39" s="35"/>
      <c r="O39" s="25">
        <f t="shared" ref="O39:X39" si="6">O23+O27+O32+O37</f>
        <v>67931.7</v>
      </c>
      <c r="P39" s="25">
        <f t="shared" si="6"/>
        <v>9562.4</v>
      </c>
      <c r="Q39" s="27">
        <f t="shared" si="6"/>
        <v>58369.299999999988</v>
      </c>
      <c r="R39" s="27">
        <f t="shared" si="6"/>
        <v>7359.75</v>
      </c>
      <c r="S39" s="27">
        <f t="shared" si="6"/>
        <v>42279.649999999994</v>
      </c>
      <c r="T39" s="27">
        <f t="shared" si="6"/>
        <v>14497.43</v>
      </c>
      <c r="U39" s="27">
        <f t="shared" si="6"/>
        <v>9733.06</v>
      </c>
      <c r="V39" s="27">
        <f t="shared" si="6"/>
        <v>19340.25</v>
      </c>
      <c r="W39" s="27">
        <f t="shared" si="6"/>
        <v>255923.00999999998</v>
      </c>
      <c r="X39" s="27">
        <f t="shared" si="6"/>
        <v>19280.060000000001</v>
      </c>
      <c r="Y39" s="7"/>
      <c r="Z39" s="15">
        <f t="shared" si="1"/>
        <v>31590.239999999998</v>
      </c>
      <c r="AA39" s="5"/>
      <c r="AB39" s="5"/>
    </row>
    <row r="40" spans="1:28" x14ac:dyDescent="0.25">
      <c r="A40" s="36"/>
      <c r="B40" s="36"/>
      <c r="C40" s="36"/>
      <c r="D40" s="36"/>
      <c r="E40" s="36"/>
      <c r="F40" s="36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8"/>
      <c r="S40" s="38"/>
      <c r="T40" s="38"/>
      <c r="U40" s="38"/>
      <c r="V40" s="38"/>
      <c r="W40" s="38"/>
      <c r="X40" s="38"/>
      <c r="Y40" s="39"/>
    </row>
    <row r="41" spans="1:28" x14ac:dyDescent="0.25">
      <c r="A41" s="36"/>
      <c r="B41" s="36"/>
      <c r="C41" s="40"/>
      <c r="D41" s="40"/>
      <c r="E41" s="40"/>
      <c r="F41" s="40"/>
      <c r="G41" s="40"/>
      <c r="H41" s="40"/>
      <c r="I41" s="37"/>
      <c r="J41" s="37"/>
      <c r="K41" s="37"/>
      <c r="L41" s="37"/>
      <c r="M41" s="37"/>
      <c r="N41" s="37"/>
      <c r="O41" s="37"/>
      <c r="P41" s="37"/>
      <c r="Q41" s="41"/>
      <c r="R41" s="41"/>
      <c r="S41" s="41"/>
      <c r="T41" s="41"/>
      <c r="U41" s="41"/>
      <c r="V41" s="41"/>
      <c r="W41" s="41"/>
      <c r="X41" s="41"/>
      <c r="Y41" s="40"/>
    </row>
    <row r="42" spans="1:28" x14ac:dyDescent="0.25">
      <c r="A42" s="42"/>
      <c r="B42" s="42"/>
      <c r="C42" s="43"/>
      <c r="D42" s="44"/>
      <c r="E42" s="44"/>
      <c r="F42" s="44"/>
      <c r="G42" s="44"/>
      <c r="H42" s="43"/>
      <c r="I42" s="45"/>
      <c r="J42" s="45"/>
      <c r="K42" s="45"/>
      <c r="L42" s="45"/>
      <c r="M42" s="45"/>
      <c r="N42" s="45"/>
      <c r="O42" s="45"/>
      <c r="P42" s="45"/>
      <c r="Q42" s="46"/>
      <c r="R42" s="46"/>
      <c r="S42" s="46"/>
      <c r="T42" s="46"/>
      <c r="U42" s="46"/>
      <c r="V42" s="46"/>
      <c r="W42" s="46"/>
      <c r="X42" s="46"/>
      <c r="Y42" s="40"/>
    </row>
    <row r="43" spans="1:28" x14ac:dyDescent="0.25">
      <c r="A43" s="42"/>
      <c r="B43" s="42"/>
      <c r="C43" s="44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6"/>
      <c r="R43" s="46"/>
      <c r="S43" s="46"/>
      <c r="T43" s="46"/>
      <c r="U43" s="46"/>
      <c r="V43" s="46"/>
      <c r="W43" s="46"/>
      <c r="X43" s="46"/>
      <c r="Y43" s="40"/>
    </row>
    <row r="44" spans="1:28" x14ac:dyDescent="0.25">
      <c r="A44" s="48"/>
      <c r="S44" s="49"/>
      <c r="U44" s="49"/>
      <c r="W44" s="49"/>
      <c r="X44" s="49"/>
    </row>
  </sheetData>
  <mergeCells count="6">
    <mergeCell ref="A1:Y1"/>
    <mergeCell ref="A4:AB4"/>
    <mergeCell ref="A24:AB24"/>
    <mergeCell ref="A28:AB28"/>
    <mergeCell ref="A33:AB33"/>
    <mergeCell ref="A39:I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2017-01-31T07:03:41Z</dcterms:modified>
</cp:coreProperties>
</file>